
<file path=[Content_Types].xml><?xml version="1.0" encoding="utf-8"?>
<Types xmlns="http://schemas.openxmlformats.org/package/2006/content-types">
  <Default ContentType="application/xml" Extension="xml"/>
  <Default ContentType="image/png" Extension="png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sharedStrings+xml" PartName="/xl/sharedStrings.xml"/>
  <Override ContentType="application/vnd.openxmlformats-officedocument.drawing+xml" PartName="/xl/drawings/drawing3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Instructions" sheetId="1" r:id="rId5"/>
    <sheet state="visible" name="Monthly P&amp;L" sheetId="2" r:id="rId6"/>
    <sheet state="visible" name="Annual Summary" sheetId="3" r:id="rId7"/>
  </sheets>
  <definedNames/>
  <calcPr/>
</workbook>
</file>

<file path=xl/sharedStrings.xml><?xml version="1.0" encoding="utf-8"?>
<sst xmlns="http://schemas.openxmlformats.org/spreadsheetml/2006/main" count="126" uniqueCount="79">
  <si>
    <t>MONTHLY P&amp;L STATEMENT</t>
  </si>
  <si>
    <t>FINANCIAL PLANNING &amp; REPORTING</t>
  </si>
  <si>
    <t>Pulled live from Annual Summary and re-totaled here for the month selected.</t>
  </si>
  <si>
    <t>Reporting Month:</t>
  </si>
  <si>
    <t>Profit and Loss Statement Template</t>
  </si>
  <si>
    <t>A monthly and annual P&amp;L with live subtotal, gross/operating/net income, and margin formulas.</t>
  </si>
  <si>
    <t>VERSION 1.0  •  SEPTEMBER 2026</t>
  </si>
  <si>
    <t>START HERE</t>
  </si>
  <si>
    <t>ANNUAL P&amp;L SUMMARY — FY2026</t>
  </si>
  <si>
    <t>Aug</t>
  </si>
  <si>
    <t>Fiscal Year:</t>
  </si>
  <si>
    <t>REVENUE</t>
  </si>
  <si>
    <t>Enter each line item's actual results by month. Subtotals, Gross/Operating/Net Income, the Total column, and the margin rows below all calculate automatically.</t>
  </si>
  <si>
    <t>Consulting Fees</t>
  </si>
  <si>
    <t>Open the Annual Summary tab and enter your actual monthly figures in the mint input cells for each revenue, cost of services, operating expense, and other income/expense line item. Enter cost items — including Interest Expense — as positive dollar amounts; the formulas subtract them automatically.</t>
  </si>
  <si>
    <t>Subtotals (Total Revenue, Total Cost of Services, Gross Profit, Total Operating Expenses, Operating Income, Total Other Income/Expense, Net Income), the Total (FY) column, and the margin % rows all calculate automatically — do not type over the gray formula cells.</t>
  </si>
  <si>
    <t>Add or rename line items as needed for your organization. If you insert a row, copy an existing row's formula pattern in the Total column so it keeps summing correctly.</t>
  </si>
  <si>
    <t>Line Item</t>
  </si>
  <si>
    <t>Open the Monthly P&amp;L tab and choose a reporting month from the dropdown at cell B4 to see that single month's statement, formatted in the classic Revenue / COGS / Opex / Net Income order.</t>
  </si>
  <si>
    <t>This workbook covers one fiscal year. To track a second year, duplicate the Annual Summary and Monthly P&amp;L tabs and update the year label.</t>
  </si>
  <si>
    <t>WORKBOOK CHECK</t>
  </si>
  <si>
    <t>Annual Total Revenue</t>
  </si>
  <si>
    <t>Category</t>
  </si>
  <si>
    <t>Jan</t>
  </si>
  <si>
    <t>Feb</t>
  </si>
  <si>
    <t>Mar</t>
  </si>
  <si>
    <t>Apr</t>
  </si>
  <si>
    <t>May</t>
  </si>
  <si>
    <t>Jun</t>
  </si>
  <si>
    <t>Jul</t>
  </si>
  <si>
    <t>Annual Gross Profit</t>
  </si>
  <si>
    <t>Sep</t>
  </si>
  <si>
    <t>Oct</t>
  </si>
  <si>
    <t>Nov</t>
  </si>
  <si>
    <t>Annual Net Income</t>
  </si>
  <si>
    <t>Dec</t>
  </si>
  <si>
    <t>Total (FY)</t>
  </si>
  <si>
    <t>Workshop &amp; Training Revenue</t>
  </si>
  <si>
    <t>Annual Net Margin %</t>
  </si>
  <si>
    <t>Monthly P&amp;L reporting month</t>
  </si>
  <si>
    <t>Grant &amp; Contract Revenue</t>
  </si>
  <si>
    <t>Net Income for selected month</t>
  </si>
  <si>
    <t>Legend</t>
  </si>
  <si>
    <t>Revenue</t>
  </si>
  <si>
    <t>Other Revenue</t>
  </si>
  <si>
    <t>Input cells — type your own numbers/text here</t>
  </si>
  <si>
    <t>Total Revenue</t>
  </si>
  <si>
    <t>Formula / reference cells — calculated automatically, do not overtype</t>
  </si>
  <si>
    <t>Example / optional prompt — sample data or guidance text</t>
  </si>
  <si>
    <t>COST OF SERVICES</t>
  </si>
  <si>
    <t>USE NOTICE: This P&amp;L Statement is a general financial-planning tool, not accounting, tax, audit, or investment advice. Line items, categories, and formulas are a starting point — confirm they match your chart of accounts and have a qualified bookkeeper or accountant review results before relying on them for filings, funding decisions, or board reporting. salishseaconsulting.com</t>
  </si>
  <si>
    <t>Subcontractor Costs</t>
  </si>
  <si>
    <t>Program Materials &amp; Supplies</t>
  </si>
  <si>
    <t>Direct Labor (COGS)</t>
  </si>
  <si>
    <t>Total Cost of Services</t>
  </si>
  <si>
    <t>Gross Profit</t>
  </si>
  <si>
    <t>OPERATING EXPENSES</t>
  </si>
  <si>
    <t>Salaries &amp; Wages</t>
  </si>
  <si>
    <t>Payroll Taxes &amp; Benefits</t>
  </si>
  <si>
    <t>Rent &amp; Utilities</t>
  </si>
  <si>
    <t>Marketing &amp; Advertising</t>
  </si>
  <si>
    <t>Software &amp; Subscriptions</t>
  </si>
  <si>
    <t>Professional Fees (Legal/Accounting)</t>
  </si>
  <si>
    <t>Insurance</t>
  </si>
  <si>
    <t>Office Supplies &amp; Other Opex</t>
  </si>
  <si>
    <t>COGS</t>
  </si>
  <si>
    <t>Total Operating Expenses</t>
  </si>
  <si>
    <t>Operating Income</t>
  </si>
  <si>
    <t>OTHER INCOME &amp; EXPENSE</t>
  </si>
  <si>
    <t>Interest Income</t>
  </si>
  <si>
    <t>Interest Expense</t>
  </si>
  <si>
    <t>Other Income/Expense (Non-Operating)</t>
  </si>
  <si>
    <t>Total Other Income/Expense</t>
  </si>
  <si>
    <t>Net Income</t>
  </si>
  <si>
    <t>Gross Margin %</t>
  </si>
  <si>
    <t>Opex</t>
  </si>
  <si>
    <t>Operating Margin %</t>
  </si>
  <si>
    <t>Net Margin %</t>
  </si>
  <si>
    <t>Other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</si>
</sst>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2">
    <numFmt numFmtId="164" formatCode="\$#,##0;&quot;($&quot;#,##0\);&quot;$0&quot;"/>
    <numFmt numFmtId="165" formatCode="0.0%"/>
  </numFmts>
  <fonts count="21">
    <font>
      <sz val="11.0"/>
      <color theme="1"/>
      <name val="Calibri"/>
      <scheme val="minor"/>
    </font>
    <font>
      <b/>
      <sz val="16.0"/>
      <color rgb="FF0A222D"/>
      <name val="Play"/>
    </font>
    <font>
      <sz val="11.0"/>
      <color rgb="FF14515E"/>
      <name val="Aptos"/>
    </font>
    <font>
      <b/>
      <sz val="11.0"/>
      <color rgb="FF0A222D"/>
      <name val="Aptos"/>
    </font>
    <font>
      <b/>
      <sz val="10.0"/>
      <color rgb="FF2BB7A3"/>
      <name val="Aptos"/>
    </font>
    <font>
      <b/>
      <sz val="20.0"/>
      <color rgb="FF0A222D"/>
      <name val="Play"/>
    </font>
    <font>
      <b/>
      <sz val="9.0"/>
      <color rgb="FF14515E"/>
      <name val="Aptos"/>
    </font>
    <font>
      <b/>
      <sz val="11.0"/>
      <color rgb="FF0F1A1E"/>
      <name val="Aptos"/>
    </font>
    <font>
      <b/>
      <sz val="11.0"/>
      <color rgb="FFFFFFFF"/>
      <name val="Aptos"/>
    </font>
    <font/>
    <font>
      <b/>
      <sz val="11.0"/>
      <color rgb="FF2BB7A3"/>
      <name val="Aptos"/>
    </font>
    <font>
      <sz val="10.0"/>
      <color rgb="FF0F1A1E"/>
      <name val="Aptos"/>
    </font>
    <font>
      <b/>
      <sz val="10.0"/>
      <color rgb="FFFFFFFF"/>
      <name val="Aptos"/>
    </font>
    <font>
      <b/>
      <sz val="10.0"/>
      <color rgb="FF1D6F5F"/>
      <name val="Aptos"/>
    </font>
    <font>
      <b/>
      <sz val="12.0"/>
      <color rgb="FF0A222D"/>
      <name val="Aptos"/>
    </font>
    <font>
      <sz val="9.0"/>
      <color rgb="FF5A6770"/>
      <name val="Aptos"/>
    </font>
    <font>
      <sz val="11.0"/>
      <color theme="1"/>
      <name val="Calibri"/>
    </font>
    <font>
      <i/>
      <sz val="9.0"/>
      <color rgb="FF5A6770"/>
      <name val="Aptos"/>
    </font>
    <font>
      <b/>
      <sz val="10.0"/>
      <color rgb="FF0A222D"/>
      <name val="Aptos"/>
    </font>
    <font>
      <i/>
      <sz val="10.0"/>
      <color rgb="FF1D6F5F"/>
      <name val="Aptos"/>
    </font>
    <font>
      <b/>
      <i/>
      <sz val="10.0"/>
      <color rgb="FF1D6F5F"/>
      <name val="Aptos"/>
    </font>
  </fonts>
  <fills count="7">
    <fill>
      <patternFill patternType="none"/>
    </fill>
    <fill>
      <patternFill patternType="lightGray"/>
    </fill>
    <fill>
      <patternFill patternType="solid">
        <fgColor rgb="FFDFF3EA"/>
        <bgColor rgb="FFDFF3EA"/>
      </patternFill>
    </fill>
    <fill>
      <patternFill patternType="solid">
        <fgColor rgb="FF0A222D"/>
        <bgColor rgb="FF0A222D"/>
      </patternFill>
    </fill>
    <fill>
      <patternFill patternType="solid">
        <fgColor rgb="FF14515E"/>
        <bgColor rgb="FF14515E"/>
      </patternFill>
    </fill>
    <fill>
      <patternFill patternType="solid">
        <fgColor rgb="FFE1ECEC"/>
        <bgColor rgb="FFE1ECEC"/>
      </patternFill>
    </fill>
    <fill>
      <patternFill patternType="solid">
        <fgColor rgb="FFF7F5EF"/>
        <bgColor rgb="FFF7F5EF"/>
      </patternFill>
    </fill>
  </fills>
  <borders count="13">
    <border/>
    <border>
      <left/>
      <right/>
      <top/>
      <bottom/>
    </border>
    <border>
      <left/>
      <top/>
      <bottom/>
    </border>
    <border>
      <top/>
      <bottom/>
    </border>
    <border>
      <right/>
      <top/>
      <bottom/>
    </border>
    <border>
      <left/>
      <top/>
    </border>
    <border>
      <top/>
    </border>
    <border>
      <right/>
      <top/>
    </border>
    <border>
      <left/>
    </border>
    <border>
      <right/>
    </border>
    <border>
      <left/>
      <bottom/>
    </border>
    <border>
      <bottom/>
    </border>
    <border>
      <right/>
      <bottom/>
    </border>
  </borders>
  <cellStyleXfs count="1">
    <xf borderId="0" fillId="0" fontId="0" numFmtId="0" applyAlignment="1" applyFont="1"/>
  </cellStyleXfs>
  <cellXfs count="43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shrinkToFit="0" vertical="bottom" wrapText="0"/>
    </xf>
    <xf borderId="0" fillId="0" fontId="2" numFmtId="0" xfId="0" applyAlignment="1" applyFont="1">
      <alignment shrinkToFit="0" vertical="bottom" wrapText="0"/>
    </xf>
    <xf borderId="0" fillId="0" fontId="3" numFmtId="0" xfId="0" applyAlignment="1" applyFont="1">
      <alignment shrinkToFit="0" vertical="bottom" wrapText="0"/>
    </xf>
    <xf borderId="0" fillId="0" fontId="4" numFmtId="0" xfId="0" applyAlignment="1" applyFont="1">
      <alignment shrinkToFit="0" vertical="bottom" wrapText="0"/>
    </xf>
    <xf borderId="0" fillId="0" fontId="5" numFmtId="0" xfId="0" applyAlignment="1" applyFont="1">
      <alignment shrinkToFit="0" vertical="bottom" wrapText="0"/>
    </xf>
    <xf borderId="0" fillId="0" fontId="6" numFmtId="0" xfId="0" applyAlignment="1" applyFont="1">
      <alignment shrinkToFit="0" vertical="bottom" wrapText="0"/>
    </xf>
    <xf borderId="1" fillId="2" fontId="7" numFmtId="0" xfId="0" applyAlignment="1" applyBorder="1" applyFill="1" applyFont="1">
      <alignment horizontal="center" shrinkToFit="0" vertical="bottom" wrapText="0"/>
    </xf>
    <xf borderId="2" fillId="3" fontId="8" numFmtId="0" xfId="0" applyAlignment="1" applyBorder="1" applyFill="1" applyFont="1">
      <alignment horizontal="left" shrinkToFit="0" vertical="center" wrapText="0"/>
    </xf>
    <xf borderId="3" fillId="0" fontId="9" numFmtId="0" xfId="0" applyBorder="1" applyFont="1"/>
    <xf borderId="4" fillId="0" fontId="9" numFmtId="0" xfId="0" applyBorder="1" applyFont="1"/>
    <xf borderId="2" fillId="4" fontId="8" numFmtId="0" xfId="0" applyAlignment="1" applyBorder="1" applyFill="1" applyFont="1">
      <alignment horizontal="left" shrinkToFit="0" vertical="center" wrapText="0"/>
    </xf>
    <xf borderId="0" fillId="0" fontId="10" numFmtId="0" xfId="0" applyAlignment="1" applyFont="1">
      <alignment shrinkToFit="0" vertical="top" wrapText="0"/>
    </xf>
    <xf borderId="0" fillId="0" fontId="11" numFmtId="0" xfId="0" applyAlignment="1" applyFont="1">
      <alignment shrinkToFit="0" vertical="bottom" wrapText="0"/>
    </xf>
    <xf borderId="0" fillId="0" fontId="11" numFmtId="0" xfId="0" applyAlignment="1" applyFont="1">
      <alignment shrinkToFit="0" vertical="top" wrapText="1"/>
    </xf>
    <xf borderId="1" fillId="3" fontId="12" numFmtId="0" xfId="0" applyAlignment="1" applyBorder="1" applyFill="1" applyFont="1">
      <alignment horizontal="left" shrinkToFit="0" vertical="center" wrapText="1"/>
    </xf>
    <xf borderId="0" fillId="0" fontId="13" numFmtId="164" xfId="0" applyAlignment="1" applyFont="1" applyNumberFormat="1">
      <alignment shrinkToFit="0" vertical="bottom" wrapText="0"/>
    </xf>
    <xf borderId="1" fillId="5" fontId="11" numFmtId="164" xfId="0" applyAlignment="1" applyBorder="1" applyFill="1" applyFont="1" applyNumberFormat="1">
      <alignment shrinkToFit="0" vertical="bottom" wrapText="0"/>
    </xf>
    <xf borderId="0" fillId="0" fontId="13" numFmtId="165" xfId="0" applyAlignment="1" applyFont="1" applyNumberFormat="1">
      <alignment shrinkToFit="0" vertical="bottom" wrapText="0"/>
    </xf>
    <xf borderId="0" fillId="0" fontId="13" numFmtId="0" xfId="0" applyAlignment="1" applyFont="1">
      <alignment shrinkToFit="0" vertical="bottom" wrapText="0"/>
    </xf>
    <xf borderId="1" fillId="6" fontId="11" numFmtId="0" xfId="0" applyAlignment="1" applyBorder="1" applyFill="1" applyFont="1">
      <alignment shrinkToFit="0" vertical="bottom" wrapText="0"/>
    </xf>
    <xf borderId="0" fillId="0" fontId="14" numFmtId="0" xfId="0" applyAlignment="1" applyFont="1">
      <alignment shrinkToFit="0" vertical="bottom" wrapText="0"/>
    </xf>
    <xf borderId="1" fillId="6" fontId="15" numFmtId="0" xfId="0" applyAlignment="1" applyBorder="1" applyFill="1" applyFont="1">
      <alignment shrinkToFit="0" vertical="bottom" wrapText="0"/>
    </xf>
    <xf borderId="1" fillId="2" fontId="16" numFmtId="0" xfId="0" applyAlignment="1" applyBorder="1" applyFill="1" applyFont="1">
      <alignment shrinkToFit="0" vertical="bottom" wrapText="0"/>
    </xf>
    <xf borderId="1" fillId="6" fontId="11" numFmtId="164" xfId="0" applyAlignment="1" applyBorder="1" applyFill="1" applyFont="1" applyNumberFormat="1">
      <alignment shrinkToFit="0" vertical="bottom" wrapText="0"/>
    </xf>
    <xf borderId="1" fillId="5" fontId="16" numFmtId="0" xfId="0" applyAlignment="1" applyBorder="1" applyFill="1" applyFont="1">
      <alignment shrinkToFit="0" vertical="bottom" wrapText="0"/>
    </xf>
    <xf borderId="1" fillId="6" fontId="16" numFmtId="0" xfId="0" applyAlignment="1" applyBorder="1" applyFill="1" applyFont="1">
      <alignment shrinkToFit="0" vertical="bottom" wrapText="0"/>
    </xf>
    <xf borderId="1" fillId="5" fontId="3" numFmtId="164" xfId="0" applyAlignment="1" applyBorder="1" applyFill="1" applyFont="1" applyNumberFormat="1">
      <alignment shrinkToFit="0" vertical="bottom" wrapText="0"/>
    </xf>
    <xf borderId="5" fillId="6" fontId="17" numFmtId="0" xfId="0" applyAlignment="1" applyBorder="1" applyFill="1" applyFont="1">
      <alignment shrinkToFit="0" vertical="top" wrapText="1"/>
    </xf>
    <xf borderId="6" fillId="0" fontId="9" numFmtId="0" xfId="0" applyBorder="1" applyFont="1"/>
    <xf borderId="7" fillId="0" fontId="9" numFmtId="0" xfId="0" applyBorder="1" applyFont="1"/>
    <xf borderId="8" fillId="0" fontId="9" numFmtId="0" xfId="0" applyBorder="1" applyFont="1"/>
    <xf borderId="9" fillId="0" fontId="9" numFmtId="0" xfId="0" applyBorder="1" applyFont="1"/>
    <xf borderId="10" fillId="0" fontId="9" numFmtId="0" xfId="0" applyBorder="1" applyFont="1"/>
    <xf borderId="11" fillId="0" fontId="9" numFmtId="0" xfId="0" applyBorder="1" applyFont="1"/>
    <xf borderId="12" fillId="0" fontId="9" numFmtId="0" xfId="0" applyBorder="1" applyFont="1"/>
    <xf borderId="1" fillId="5" fontId="13" numFmtId="164" xfId="0" applyAlignment="1" applyBorder="1" applyFill="1" applyFont="1" applyNumberFormat="1">
      <alignment shrinkToFit="0" vertical="bottom" wrapText="0"/>
    </xf>
    <xf borderId="1" fillId="5" fontId="18" numFmtId="0" xfId="0" applyAlignment="1" applyBorder="1" applyFill="1" applyFont="1">
      <alignment shrinkToFit="0" vertical="bottom" wrapText="0"/>
    </xf>
    <xf borderId="1" fillId="5" fontId="18" numFmtId="164" xfId="0" applyAlignment="1" applyBorder="1" applyFill="1" applyFont="1" applyNumberFormat="1">
      <alignment shrinkToFit="0" vertical="bottom" wrapText="0"/>
    </xf>
    <xf borderId="0" fillId="0" fontId="19" numFmtId="0" xfId="0" applyAlignment="1" applyFont="1">
      <alignment shrinkToFit="0" vertical="bottom" wrapText="0"/>
    </xf>
    <xf borderId="1" fillId="5" fontId="20" numFmtId="165" xfId="0" applyAlignment="1" applyBorder="1" applyFill="1" applyFont="1" applyNumberFormat="1">
      <alignment shrinkToFit="0" vertical="bottom" wrapText="0"/>
    </xf>
    <xf borderId="1" fillId="5" fontId="19" numFmtId="0" xfId="0" applyAlignment="1" applyBorder="1" applyFill="1" applyFont="1">
      <alignment shrinkToFit="0" vertical="bottom" wrapText="0"/>
    </xf>
    <xf borderId="1" fillId="5" fontId="19" numFmtId="165" xfId="0" applyAlignment="1" applyBorder="1" applyFill="1" applyFont="1" applyNumberFormat="1">
      <alignment shrinkToFit="0" vertical="bottom" wrapText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Relationship Id="rId6" Type="http://schemas.openxmlformats.org/officeDocument/2006/relationships/worksheet" Target="worksheets/sheet2.xml"/><Relationship Id="rId7" Type="http://schemas.openxmlformats.org/officeDocument/2006/relationships/worksheet" Target="worksheets/sheet3.xml"/></Relationships>
</file>

<file path=xl/drawings/_rels/drawing1.xml.rels><?xml version="1.0" encoding="UTF-8" standalone="yes"?>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0</xdr:colOff>
      <xdr:row>0</xdr:row>
      <xdr:rowOff>0</xdr:rowOff>
    </xdr:from>
    <xdr:ext cx="1181100" cy="552450"/>
    <xdr:pic>
      <xdr:nvPicPr>
        <xdr:cNvPr descr="Picture" id="0" name="image1.p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 fitToPage="1"/>
  </sheetPr>
  <sheetViews>
    <sheetView showGridLines="0" workbookViewId="0"/>
  </sheetViews>
  <sheetFormatPr customHeight="1" defaultColWidth="14.43" defaultRowHeight="15.0"/>
  <cols>
    <col customWidth="1" min="1" max="1" width="34.0"/>
    <col customWidth="1" min="2" max="2" width="82.0"/>
    <col customWidth="1" min="3" max="6" width="14.0"/>
    <col customWidth="1" min="7" max="26" width="8.71"/>
  </cols>
  <sheetData>
    <row r="6">
      <c r="A6" s="4" t="s">
        <v>1</v>
      </c>
    </row>
    <row r="7">
      <c r="A7" s="5" t="s">
        <v>4</v>
      </c>
    </row>
    <row r="8">
      <c r="A8" s="2" t="s">
        <v>5</v>
      </c>
    </row>
    <row r="9">
      <c r="A9" s="6" t="s">
        <v>6</v>
      </c>
    </row>
    <row r="11" ht="19.5" customHeight="1">
      <c r="A11" s="8" t="s">
        <v>7</v>
      </c>
      <c r="B11" s="9"/>
      <c r="C11" s="9"/>
      <c r="D11" s="9"/>
      <c r="E11" s="9"/>
      <c r="F11" s="10"/>
    </row>
    <row r="12" ht="63.75" customHeight="1">
      <c r="A12" s="12">
        <v>1.0</v>
      </c>
      <c r="B12" s="14" t="s">
        <v>14</v>
      </c>
    </row>
    <row r="13" ht="49.5" customHeight="1">
      <c r="A13" s="12">
        <v>2.0</v>
      </c>
      <c r="B13" s="14" t="s">
        <v>15</v>
      </c>
    </row>
    <row r="14" ht="36.0" customHeight="1">
      <c r="A14" s="12">
        <v>3.0</v>
      </c>
      <c r="B14" s="14" t="s">
        <v>16</v>
      </c>
    </row>
    <row r="15" ht="36.0" customHeight="1">
      <c r="A15" s="12">
        <v>4.0</v>
      </c>
      <c r="B15" s="14" t="s">
        <v>18</v>
      </c>
    </row>
    <row r="16" ht="36.0" customHeight="1">
      <c r="A16" s="12">
        <v>5.0</v>
      </c>
      <c r="B16" s="14" t="s">
        <v>19</v>
      </c>
    </row>
    <row r="18" ht="19.5" customHeight="1">
      <c r="A18" s="11" t="s">
        <v>20</v>
      </c>
      <c r="B18" s="9"/>
      <c r="C18" s="9"/>
      <c r="D18" s="9"/>
      <c r="E18" s="9"/>
      <c r="F18" s="10"/>
    </row>
    <row r="19">
      <c r="A19" s="13" t="s">
        <v>21</v>
      </c>
      <c r="B19" s="16">
        <f>'Annual Summary'!O10</f>
        <v>607185</v>
      </c>
    </row>
    <row r="20">
      <c r="A20" s="13" t="s">
        <v>30</v>
      </c>
      <c r="B20" s="16">
        <f>'Annual Summary'!O18</f>
        <v>462635</v>
      </c>
    </row>
    <row r="21" ht="15.75" customHeight="1">
      <c r="A21" s="13" t="s">
        <v>34</v>
      </c>
      <c r="B21" s="16">
        <f>'Annual Summary'!O39</f>
        <v>108685</v>
      </c>
    </row>
    <row r="22" ht="15.75" customHeight="1">
      <c r="A22" s="13" t="s">
        <v>38</v>
      </c>
      <c r="B22" s="18">
        <f>'Annual Summary'!O43</f>
        <v>0.1789981637</v>
      </c>
    </row>
    <row r="23" ht="15.75" customHeight="1">
      <c r="A23" s="13" t="s">
        <v>39</v>
      </c>
      <c r="B23" s="19" t="str">
        <f>'Monthly P&amp;L'!B4</f>
        <v>Aug</v>
      </c>
    </row>
    <row r="24" ht="15.75" customHeight="1">
      <c r="A24" s="13" t="s">
        <v>41</v>
      </c>
      <c r="B24" s="16">
        <f>'Monthly P&amp;L'!B40</f>
        <v>13440</v>
      </c>
    </row>
    <row r="25" ht="15.75" customHeight="1"/>
    <row r="26" ht="15.75" customHeight="1">
      <c r="A26" s="21" t="s">
        <v>42</v>
      </c>
    </row>
    <row r="27" ht="18.0" customHeight="1">
      <c r="A27" s="23"/>
      <c r="B27" s="13" t="s">
        <v>45</v>
      </c>
    </row>
    <row r="28" ht="18.0" customHeight="1">
      <c r="A28" s="25"/>
      <c r="B28" s="13" t="s">
        <v>47</v>
      </c>
    </row>
    <row r="29" ht="18.0" customHeight="1">
      <c r="A29" s="26"/>
      <c r="B29" s="13" t="s">
        <v>48</v>
      </c>
    </row>
    <row r="30" ht="15.75" customHeight="1"/>
    <row r="31" ht="15.0" customHeight="1">
      <c r="A31" s="28" t="s">
        <v>50</v>
      </c>
      <c r="B31" s="29"/>
      <c r="C31" s="29"/>
      <c r="D31" s="29"/>
      <c r="E31" s="29"/>
      <c r="F31" s="30"/>
    </row>
    <row r="32" ht="15.75" customHeight="1">
      <c r="A32" s="31"/>
      <c r="F32" s="32"/>
    </row>
    <row r="33" ht="15.75" customHeight="1">
      <c r="A33" s="31"/>
      <c r="F33" s="32"/>
    </row>
    <row r="34" ht="15.75" customHeight="1">
      <c r="A34" s="33"/>
      <c r="B34" s="34"/>
      <c r="C34" s="34"/>
      <c r="D34" s="34"/>
      <c r="E34" s="34"/>
      <c r="F34" s="35"/>
    </row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7">
    <mergeCell ref="A6:F6"/>
    <mergeCell ref="A7:F7"/>
    <mergeCell ref="A8:F8"/>
    <mergeCell ref="A9:F9"/>
    <mergeCell ref="A11:F11"/>
    <mergeCell ref="A18:F18"/>
    <mergeCell ref="A31:F34"/>
  </mergeCells>
  <printOptions/>
  <pageMargins bottom="1.0" footer="0.0" header="0.0" left="0.75" right="0.75" top="1.0"/>
  <pageSetup fitToHeight="0" orientation="portrait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 fitToPage="1"/>
  </sheetPr>
  <sheetViews>
    <sheetView showGridLines="0" workbookViewId="0"/>
  </sheetViews>
  <sheetFormatPr customHeight="1" defaultColWidth="14.43" defaultRowHeight="15.0"/>
  <cols>
    <col customWidth="1" min="1" max="1" width="39.0"/>
    <col customWidth="1" min="2" max="3" width="15.0"/>
    <col customWidth="1" min="4" max="4" width="12.0"/>
    <col customWidth="1" min="5" max="26" width="8.71"/>
  </cols>
  <sheetData>
    <row r="1">
      <c r="A1" s="1" t="s">
        <v>0</v>
      </c>
    </row>
    <row r="2">
      <c r="A2" s="2" t="s">
        <v>2</v>
      </c>
    </row>
    <row r="4">
      <c r="A4" s="3" t="s">
        <v>3</v>
      </c>
      <c r="B4" s="7" t="s">
        <v>9</v>
      </c>
      <c r="C4" s="3" t="s">
        <v>10</v>
      </c>
      <c r="D4" s="7">
        <v>2026.0</v>
      </c>
    </row>
    <row r="6" ht="19.5" customHeight="1">
      <c r="A6" s="11" t="s">
        <v>11</v>
      </c>
      <c r="B6" s="9"/>
      <c r="C6" s="9"/>
      <c r="D6" s="10"/>
    </row>
    <row r="7" ht="15.0" customHeight="1">
      <c r="A7" s="13" t="s">
        <v>13</v>
      </c>
      <c r="B7" s="17">
        <f t="array" ref="B7">IFERROR(INDEX('Annual Summary'!$C$5:$N$43,MATCH($A7,'Annual Summary'!$A$5:$A$43,0),MATCH($B$4,'Annual Summary'!$C$4:$N$4,0)),0)</f>
        <v>34500</v>
      </c>
    </row>
    <row r="8" ht="15.0" customHeight="1">
      <c r="A8" s="13" t="s">
        <v>37</v>
      </c>
      <c r="B8" s="17">
        <f t="array" ref="B8">IFERROR(INDEX('Annual Summary'!$C$5:$N$43,MATCH($A8,'Annual Summary'!$A$5:$A$43,0),MATCH($B$4,'Annual Summary'!$C$4:$N$4,0)),0)</f>
        <v>4000</v>
      </c>
    </row>
    <row r="9" ht="15.0" customHeight="1">
      <c r="A9" s="13" t="s">
        <v>40</v>
      </c>
      <c r="B9" s="17">
        <f t="array" ref="B9">IFERROR(INDEX('Annual Summary'!$C$5:$N$43,MATCH($A9,'Annual Summary'!$A$5:$A$43,0),MATCH($B$4,'Annual Summary'!$C$4:$N$4,0)),0)</f>
        <v>15000</v>
      </c>
    </row>
    <row r="10" ht="15.0" customHeight="1">
      <c r="A10" s="13" t="s">
        <v>44</v>
      </c>
      <c r="B10" s="17">
        <f t="array" ref="B10">IFERROR(INDEX('Annual Summary'!$C$5:$N$43,MATCH($A10,'Annual Summary'!$A$5:$A$43,0),MATCH($B$4,'Annual Summary'!$C$4:$N$4,0)),0)</f>
        <v>320</v>
      </c>
    </row>
    <row r="11" ht="16.5" customHeight="1">
      <c r="A11" s="3" t="s">
        <v>46</v>
      </c>
      <c r="B11" s="27">
        <f>B7+B8+B9+B10</f>
        <v>53820</v>
      </c>
    </row>
    <row r="13" ht="19.5" customHeight="1">
      <c r="A13" s="11" t="s">
        <v>49</v>
      </c>
      <c r="B13" s="9"/>
      <c r="C13" s="9"/>
      <c r="D13" s="10"/>
    </row>
    <row r="14" ht="15.0" customHeight="1">
      <c r="A14" s="13" t="s">
        <v>51</v>
      </c>
      <c r="B14" s="17">
        <f t="array" ref="B14">IFERROR(INDEX('Annual Summary'!$C$5:$N$43,MATCH($A14,'Annual Summary'!$A$5:$A$43,0),MATCH($B$4,'Annual Summary'!$C$4:$N$4,0)),0)</f>
        <v>6400</v>
      </c>
    </row>
    <row r="15" ht="15.0" customHeight="1">
      <c r="A15" s="13" t="s">
        <v>52</v>
      </c>
      <c r="B15" s="17">
        <f t="array" ref="B15">IFERROR(INDEX('Annual Summary'!$C$5:$N$43,MATCH($A15,'Annual Summary'!$A$5:$A$43,0),MATCH($B$4,'Annual Summary'!$C$4:$N$4,0)),0)</f>
        <v>900</v>
      </c>
    </row>
    <row r="16" ht="15.0" customHeight="1">
      <c r="A16" s="13" t="s">
        <v>53</v>
      </c>
      <c r="B16" s="17">
        <f t="array" ref="B16">IFERROR(INDEX('Annual Summary'!$C$5:$N$43,MATCH($A16,'Annual Summary'!$A$5:$A$43,0),MATCH($B$4,'Annual Summary'!$C$4:$N$4,0)),0)</f>
        <v>4000</v>
      </c>
    </row>
    <row r="17" ht="16.5" customHeight="1">
      <c r="A17" s="3" t="s">
        <v>54</v>
      </c>
      <c r="B17" s="27">
        <f>B14+B15+B16</f>
        <v>11300</v>
      </c>
    </row>
    <row r="19" ht="16.5" customHeight="1">
      <c r="A19" s="3" t="s">
        <v>55</v>
      </c>
      <c r="B19" s="27">
        <f>B11-B17</f>
        <v>42520</v>
      </c>
    </row>
    <row r="21" ht="19.5" customHeight="1">
      <c r="A21" s="11" t="s">
        <v>56</v>
      </c>
      <c r="B21" s="9"/>
      <c r="C21" s="9"/>
      <c r="D21" s="10"/>
    </row>
    <row r="22" ht="15.0" customHeight="1">
      <c r="A22" s="13" t="s">
        <v>57</v>
      </c>
      <c r="B22" s="17">
        <f t="array" ref="B22">IFERROR(INDEX('Annual Summary'!$C$5:$N$43,MATCH($A22,'Annual Summary'!$A$5:$A$43,0),MATCH($B$4,'Annual Summary'!$C$4:$N$4,0)),0)</f>
        <v>19000</v>
      </c>
    </row>
    <row r="23" ht="15.0" customHeight="1">
      <c r="A23" s="13" t="s">
        <v>58</v>
      </c>
      <c r="B23" s="17">
        <f t="array" ref="B23">IFERROR(INDEX('Annual Summary'!$C$5:$N$43,MATCH($A23,'Annual Summary'!$A$5:$A$43,0),MATCH($B$4,'Annual Summary'!$C$4:$N$4,0)),0)</f>
        <v>4300</v>
      </c>
    </row>
    <row r="24" ht="15.0" customHeight="1">
      <c r="A24" s="13" t="s">
        <v>59</v>
      </c>
      <c r="B24" s="17">
        <f t="array" ref="B24">IFERROR(INDEX('Annual Summary'!$C$5:$N$43,MATCH($A24,'Annual Summary'!$A$5:$A$43,0),MATCH($B$4,'Annual Summary'!$C$4:$N$4,0)),0)</f>
        <v>2100</v>
      </c>
    </row>
    <row r="25" ht="15.0" customHeight="1">
      <c r="A25" s="13" t="s">
        <v>60</v>
      </c>
      <c r="B25" s="17">
        <f t="array" ref="B25">IFERROR(INDEX('Annual Summary'!$C$5:$N$43,MATCH($A25,'Annual Summary'!$A$5:$A$43,0),MATCH($B$4,'Annual Summary'!$C$4:$N$4,0)),0)</f>
        <v>1350</v>
      </c>
    </row>
    <row r="26" ht="15.0" customHeight="1">
      <c r="A26" s="13" t="s">
        <v>61</v>
      </c>
      <c r="B26" s="17">
        <f t="array" ref="B26">IFERROR(INDEX('Annual Summary'!$C$5:$N$43,MATCH($A26,'Annual Summary'!$A$5:$A$43,0),MATCH($B$4,'Annual Summary'!$C$4:$N$4,0)),0)</f>
        <v>900</v>
      </c>
    </row>
    <row r="27" ht="15.0" customHeight="1">
      <c r="A27" s="13" t="s">
        <v>62</v>
      </c>
      <c r="B27" s="17">
        <f t="array" ref="B27">IFERROR(INDEX('Annual Summary'!$C$5:$N$43,MATCH($A27,'Annual Summary'!$A$5:$A$43,0),MATCH($B$4,'Annual Summary'!$C$4:$N$4,0)),0)</f>
        <v>600</v>
      </c>
    </row>
    <row r="28" ht="15.0" customHeight="1">
      <c r="A28" s="13" t="s">
        <v>63</v>
      </c>
      <c r="B28" s="17">
        <f t="array" ref="B28">IFERROR(INDEX('Annual Summary'!$C$5:$N$43,MATCH($A28,'Annual Summary'!$A$5:$A$43,0),MATCH($B$4,'Annual Summary'!$C$4:$N$4,0)),0)</f>
        <v>450</v>
      </c>
    </row>
    <row r="29" ht="15.0" customHeight="1">
      <c r="A29" s="13" t="s">
        <v>64</v>
      </c>
      <c r="B29" s="17">
        <f t="array" ref="B29">IFERROR(INDEX('Annual Summary'!$C$5:$N$43,MATCH($A29,'Annual Summary'!$A$5:$A$43,0),MATCH($B$4,'Annual Summary'!$C$4:$N$4,0)),0)</f>
        <v>340</v>
      </c>
    </row>
    <row r="30" ht="16.5" customHeight="1">
      <c r="A30" s="3" t="s">
        <v>66</v>
      </c>
      <c r="B30" s="27">
        <f>B22+B23+B24+B25+B26+B27+B28+B29</f>
        <v>29040</v>
      </c>
    </row>
    <row r="31" ht="15.75" customHeight="1"/>
    <row r="32" ht="16.5" customHeight="1">
      <c r="A32" s="3" t="s">
        <v>67</v>
      </c>
      <c r="B32" s="27">
        <f>B19-B30</f>
        <v>13480</v>
      </c>
    </row>
    <row r="33" ht="15.75" customHeight="1"/>
    <row r="34" ht="19.5" customHeight="1">
      <c r="A34" s="11" t="s">
        <v>68</v>
      </c>
      <c r="B34" s="9"/>
      <c r="C34" s="9"/>
      <c r="D34" s="10"/>
    </row>
    <row r="35" ht="15.0" customHeight="1">
      <c r="A35" s="13" t="s">
        <v>69</v>
      </c>
      <c r="B35" s="17">
        <f t="array" ref="B35">IFERROR(INDEX('Annual Summary'!$C$5:$N$43,MATCH($A35,'Annual Summary'!$A$5:$A$43,0),MATCH($B$4,'Annual Summary'!$C$4:$N$4,0)),0)</f>
        <v>60</v>
      </c>
    </row>
    <row r="36" ht="15.0" customHeight="1">
      <c r="A36" s="13" t="s">
        <v>70</v>
      </c>
      <c r="B36" s="17">
        <f t="array" ref="B36">IFERROR(INDEX('Annual Summary'!$C$5:$N$43,MATCH($A36,'Annual Summary'!$A$5:$A$43,0),MATCH($B$4,'Annual Summary'!$C$4:$N$4,0)),0)</f>
        <v>100</v>
      </c>
    </row>
    <row r="37" ht="15.0" customHeight="1">
      <c r="A37" s="13" t="s">
        <v>71</v>
      </c>
      <c r="B37" s="17">
        <f t="array" ref="B37">IFERROR(INDEX('Annual Summary'!$C$5:$N$43,MATCH($A37,'Annual Summary'!$A$5:$A$43,0),MATCH($B$4,'Annual Summary'!$C$4:$N$4,0)),0)</f>
        <v>0</v>
      </c>
    </row>
    <row r="38" ht="16.5" customHeight="1">
      <c r="A38" s="3" t="s">
        <v>72</v>
      </c>
      <c r="B38" s="27">
        <f>B35+B37-B36</f>
        <v>-40</v>
      </c>
    </row>
    <row r="39" ht="15.75" customHeight="1"/>
    <row r="40" ht="16.5" customHeight="1">
      <c r="A40" s="3" t="s">
        <v>73</v>
      </c>
      <c r="B40" s="27">
        <f>B32+B38</f>
        <v>13440</v>
      </c>
    </row>
    <row r="41" ht="15.75" customHeight="1"/>
    <row r="42" ht="15.0" customHeight="1">
      <c r="A42" s="39" t="s">
        <v>74</v>
      </c>
      <c r="B42" s="40">
        <f>IFERROR(B19/B11,"")</f>
        <v>0.790040877</v>
      </c>
    </row>
    <row r="43" ht="15.0" customHeight="1">
      <c r="A43" s="39" t="s">
        <v>76</v>
      </c>
      <c r="B43" s="40">
        <f>IFERROR(B32/B11,"")</f>
        <v>0.2504645113</v>
      </c>
    </row>
    <row r="44" ht="15.0" customHeight="1">
      <c r="A44" s="39" t="s">
        <v>77</v>
      </c>
      <c r="B44" s="40">
        <f>IFERROR(B40/B11,"")</f>
        <v>0.2497212932</v>
      </c>
    </row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6">
    <mergeCell ref="A1:D1"/>
    <mergeCell ref="A2:D2"/>
    <mergeCell ref="A6:D6"/>
    <mergeCell ref="A13:D13"/>
    <mergeCell ref="A21:D21"/>
    <mergeCell ref="A34:D34"/>
  </mergeCells>
  <dataValidations>
    <dataValidation type="list" allowBlank="1" sqref="B4">
      <formula1>"Jan,Feb,Mar,Apr,May,Jun,Jul,Aug,Sep,Oct,Nov,Dec"</formula1>
    </dataValidation>
  </dataValidations>
  <printOptions/>
  <pageMargins bottom="1.0" footer="0.0" header="0.0" left="0.75" right="0.75" top="1.0"/>
  <pageSetup orientation="portrait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 fitToPage="1"/>
  </sheetPr>
  <sheetViews>
    <sheetView showGridLines="0" workbookViewId="0">
      <pane ySplit="4.0" topLeftCell="A5" activePane="bottomLeft" state="frozen"/>
      <selection activeCell="B6" sqref="B6" pane="bottomLeft"/>
    </sheetView>
  </sheetViews>
  <sheetFormatPr customHeight="1" defaultColWidth="14.43" defaultRowHeight="15.0"/>
  <cols>
    <col customWidth="1" min="1" max="1" width="37.0"/>
    <col customWidth="1" min="2" max="2" width="12.0"/>
    <col customWidth="1" min="3" max="14" width="10.57"/>
    <col customWidth="1" min="15" max="15" width="13.0"/>
    <col customWidth="1" min="16" max="26" width="8.71"/>
  </cols>
  <sheetData>
    <row r="1">
      <c r="A1" s="1" t="s">
        <v>8</v>
      </c>
    </row>
    <row r="2">
      <c r="A2" s="2" t="s">
        <v>12</v>
      </c>
    </row>
    <row r="4" ht="30.0" customHeight="1">
      <c r="A4" s="15" t="s">
        <v>17</v>
      </c>
      <c r="B4" s="15" t="s">
        <v>22</v>
      </c>
      <c r="C4" s="15" t="s">
        <v>23</v>
      </c>
      <c r="D4" s="15" t="s">
        <v>24</v>
      </c>
      <c r="E4" s="15" t="s">
        <v>25</v>
      </c>
      <c r="F4" s="15" t="s">
        <v>26</v>
      </c>
      <c r="G4" s="15" t="s">
        <v>27</v>
      </c>
      <c r="H4" s="15" t="s">
        <v>28</v>
      </c>
      <c r="I4" s="15" t="s">
        <v>29</v>
      </c>
      <c r="J4" s="15" t="s">
        <v>9</v>
      </c>
      <c r="K4" s="15" t="s">
        <v>31</v>
      </c>
      <c r="L4" s="15" t="s">
        <v>32</v>
      </c>
      <c r="M4" s="15" t="s">
        <v>33</v>
      </c>
      <c r="N4" s="15" t="s">
        <v>35</v>
      </c>
      <c r="O4" s="15" t="s">
        <v>36</v>
      </c>
    </row>
    <row r="5" ht="19.5" customHeight="1">
      <c r="A5" s="11" t="s">
        <v>11</v>
      </c>
      <c r="B5" s="9"/>
      <c r="C5" s="9"/>
      <c r="D5" s="9"/>
      <c r="E5" s="9"/>
      <c r="F5" s="9"/>
      <c r="G5" s="9"/>
      <c r="H5" s="9"/>
      <c r="I5" s="9"/>
      <c r="J5" s="9"/>
      <c r="K5" s="9"/>
      <c r="L5" s="9"/>
      <c r="M5" s="9"/>
      <c r="N5" s="9"/>
      <c r="O5" s="10"/>
    </row>
    <row r="6" ht="15.0" customHeight="1">
      <c r="A6" s="20" t="s">
        <v>13</v>
      </c>
      <c r="B6" s="22" t="s">
        <v>43</v>
      </c>
      <c r="C6" s="24">
        <v>32000.0</v>
      </c>
      <c r="D6" s="24">
        <v>31000.0</v>
      </c>
      <c r="E6" s="24">
        <v>33500.0</v>
      </c>
      <c r="F6" s="24">
        <v>34000.0</v>
      </c>
      <c r="G6" s="24">
        <v>35500.0</v>
      </c>
      <c r="H6" s="24">
        <v>36000.0</v>
      </c>
      <c r="I6" s="24">
        <v>33000.0</v>
      </c>
      <c r="J6" s="24">
        <v>34500.0</v>
      </c>
      <c r="K6" s="24">
        <v>36500.0</v>
      </c>
      <c r="L6" s="24">
        <v>37500.0</v>
      </c>
      <c r="M6" s="24">
        <v>38000.0</v>
      </c>
      <c r="N6" s="24">
        <v>40500.0</v>
      </c>
      <c r="O6" s="36">
        <f t="shared" ref="O6:O9" si="1">SUM(C6:N6)</f>
        <v>422000</v>
      </c>
    </row>
    <row r="7" ht="15.0" customHeight="1">
      <c r="A7" s="20" t="s">
        <v>37</v>
      </c>
      <c r="B7" s="22" t="s">
        <v>43</v>
      </c>
      <c r="C7" s="24">
        <v>4200.0</v>
      </c>
      <c r="D7" s="24">
        <v>3800.0</v>
      </c>
      <c r="E7" s="24">
        <v>5200.0</v>
      </c>
      <c r="F7" s="24">
        <v>4600.0</v>
      </c>
      <c r="G7" s="24">
        <v>5000.0</v>
      </c>
      <c r="H7" s="24">
        <v>6100.0</v>
      </c>
      <c r="I7" s="24">
        <v>3400.0</v>
      </c>
      <c r="J7" s="24">
        <v>4000.0</v>
      </c>
      <c r="K7" s="24">
        <v>5600.0</v>
      </c>
      <c r="L7" s="24">
        <v>6200.0</v>
      </c>
      <c r="M7" s="24">
        <v>6500.0</v>
      </c>
      <c r="N7" s="24">
        <v>7200.0</v>
      </c>
      <c r="O7" s="36">
        <f t="shared" si="1"/>
        <v>61800</v>
      </c>
    </row>
    <row r="8" ht="15.0" customHeight="1">
      <c r="A8" s="20" t="s">
        <v>40</v>
      </c>
      <c r="B8" s="22" t="s">
        <v>43</v>
      </c>
      <c r="C8" s="24">
        <v>8000.0</v>
      </c>
      <c r="D8" s="24">
        <v>8000.0</v>
      </c>
      <c r="E8" s="24">
        <v>8000.0</v>
      </c>
      <c r="F8" s="24">
        <v>12000.0</v>
      </c>
      <c r="G8" s="24">
        <v>8000.0</v>
      </c>
      <c r="H8" s="24">
        <v>8000.0</v>
      </c>
      <c r="I8" s="24">
        <v>8000.0</v>
      </c>
      <c r="J8" s="24">
        <v>15000.0</v>
      </c>
      <c r="K8" s="24">
        <v>8000.0</v>
      </c>
      <c r="L8" s="24">
        <v>8000.0</v>
      </c>
      <c r="M8" s="24">
        <v>8000.0</v>
      </c>
      <c r="N8" s="24">
        <v>20000.0</v>
      </c>
      <c r="O8" s="36">
        <f t="shared" si="1"/>
        <v>119000</v>
      </c>
    </row>
    <row r="9" ht="15.0" customHeight="1">
      <c r="A9" s="20" t="s">
        <v>44</v>
      </c>
      <c r="B9" s="22" t="s">
        <v>43</v>
      </c>
      <c r="C9" s="24">
        <v>300.0</v>
      </c>
      <c r="D9" s="24">
        <v>250.0</v>
      </c>
      <c r="E9" s="24">
        <v>400.0</v>
      </c>
      <c r="F9" s="24">
        <v>350.0</v>
      </c>
      <c r="G9" s="24">
        <v>300.0</v>
      </c>
      <c r="H9" s="24">
        <v>500.0</v>
      </c>
      <c r="I9" s="24">
        <v>275.0</v>
      </c>
      <c r="J9" s="24">
        <v>320.0</v>
      </c>
      <c r="K9" s="24">
        <v>410.0</v>
      </c>
      <c r="L9" s="24">
        <v>380.0</v>
      </c>
      <c r="M9" s="24">
        <v>300.0</v>
      </c>
      <c r="N9" s="24">
        <v>600.0</v>
      </c>
      <c r="O9" s="36">
        <f t="shared" si="1"/>
        <v>4385</v>
      </c>
    </row>
    <row r="10" ht="15.75" customHeight="1">
      <c r="A10" s="37" t="s">
        <v>46</v>
      </c>
      <c r="B10" s="25"/>
      <c r="C10" s="38">
        <f t="shared" ref="C10:O10" si="2">C6+C7+C8+C9</f>
        <v>44500</v>
      </c>
      <c r="D10" s="38">
        <f t="shared" si="2"/>
        <v>43050</v>
      </c>
      <c r="E10" s="38">
        <f t="shared" si="2"/>
        <v>47100</v>
      </c>
      <c r="F10" s="38">
        <f t="shared" si="2"/>
        <v>50950</v>
      </c>
      <c r="G10" s="38">
        <f t="shared" si="2"/>
        <v>48800</v>
      </c>
      <c r="H10" s="38">
        <f t="shared" si="2"/>
        <v>50600</v>
      </c>
      <c r="I10" s="38">
        <f t="shared" si="2"/>
        <v>44675</v>
      </c>
      <c r="J10" s="38">
        <f t="shared" si="2"/>
        <v>53820</v>
      </c>
      <c r="K10" s="38">
        <f t="shared" si="2"/>
        <v>50510</v>
      </c>
      <c r="L10" s="38">
        <f t="shared" si="2"/>
        <v>52080</v>
      </c>
      <c r="M10" s="38">
        <f t="shared" si="2"/>
        <v>52800</v>
      </c>
      <c r="N10" s="38">
        <f t="shared" si="2"/>
        <v>68300</v>
      </c>
      <c r="O10" s="38">
        <f t="shared" si="2"/>
        <v>607185</v>
      </c>
    </row>
    <row r="12" ht="19.5" customHeight="1">
      <c r="A12" s="11" t="s">
        <v>49</v>
      </c>
      <c r="B12" s="9"/>
      <c r="C12" s="9"/>
      <c r="D12" s="9"/>
      <c r="E12" s="9"/>
      <c r="F12" s="9"/>
      <c r="G12" s="9"/>
      <c r="H12" s="9"/>
      <c r="I12" s="9"/>
      <c r="J12" s="9"/>
      <c r="K12" s="9"/>
      <c r="L12" s="9"/>
      <c r="M12" s="9"/>
      <c r="N12" s="9"/>
      <c r="O12" s="10"/>
    </row>
    <row r="13" ht="15.0" customHeight="1">
      <c r="A13" s="20" t="s">
        <v>51</v>
      </c>
      <c r="B13" s="22" t="s">
        <v>65</v>
      </c>
      <c r="C13" s="24">
        <v>6200.0</v>
      </c>
      <c r="D13" s="24">
        <v>5800.0</v>
      </c>
      <c r="E13" s="24">
        <v>6500.0</v>
      </c>
      <c r="F13" s="24">
        <v>7000.0</v>
      </c>
      <c r="G13" s="24">
        <v>6800.0</v>
      </c>
      <c r="H13" s="24">
        <v>7200.0</v>
      </c>
      <c r="I13" s="24">
        <v>6000.0</v>
      </c>
      <c r="J13" s="24">
        <v>6400.0</v>
      </c>
      <c r="K13" s="24">
        <v>7100.0</v>
      </c>
      <c r="L13" s="24">
        <v>7300.0</v>
      </c>
      <c r="M13" s="24">
        <v>7500.0</v>
      </c>
      <c r="N13" s="24">
        <v>8200.0</v>
      </c>
      <c r="O13" s="36">
        <f t="shared" ref="O13:O15" si="3">SUM(C13:N13)</f>
        <v>82000</v>
      </c>
    </row>
    <row r="14" ht="15.0" customHeight="1">
      <c r="A14" s="20" t="s">
        <v>52</v>
      </c>
      <c r="B14" s="22" t="s">
        <v>65</v>
      </c>
      <c r="C14" s="24">
        <v>900.0</v>
      </c>
      <c r="D14" s="24">
        <v>850.0</v>
      </c>
      <c r="E14" s="24">
        <v>1000.0</v>
      </c>
      <c r="F14" s="24">
        <v>950.0</v>
      </c>
      <c r="G14" s="24">
        <v>900.0</v>
      </c>
      <c r="H14" s="24">
        <v>1100.0</v>
      </c>
      <c r="I14" s="24">
        <v>800.0</v>
      </c>
      <c r="J14" s="24">
        <v>900.0</v>
      </c>
      <c r="K14" s="24">
        <v>1050.0</v>
      </c>
      <c r="L14" s="24">
        <v>1000.0</v>
      </c>
      <c r="M14" s="24">
        <v>1100.0</v>
      </c>
      <c r="N14" s="24">
        <v>1400.0</v>
      </c>
      <c r="O14" s="36">
        <f t="shared" si="3"/>
        <v>11950</v>
      </c>
    </row>
    <row r="15" ht="15.0" customHeight="1">
      <c r="A15" s="20" t="s">
        <v>53</v>
      </c>
      <c r="B15" s="22" t="s">
        <v>65</v>
      </c>
      <c r="C15" s="24">
        <v>4000.0</v>
      </c>
      <c r="D15" s="24">
        <v>4000.0</v>
      </c>
      <c r="E15" s="24">
        <v>4000.0</v>
      </c>
      <c r="F15" s="24">
        <v>4200.0</v>
      </c>
      <c r="G15" s="24">
        <v>4200.0</v>
      </c>
      <c r="H15" s="24">
        <v>4200.0</v>
      </c>
      <c r="I15" s="24">
        <v>4000.0</v>
      </c>
      <c r="J15" s="24">
        <v>4000.0</v>
      </c>
      <c r="K15" s="24">
        <v>4400.0</v>
      </c>
      <c r="L15" s="24">
        <v>4400.0</v>
      </c>
      <c r="M15" s="24">
        <v>4400.0</v>
      </c>
      <c r="N15" s="24">
        <v>4800.0</v>
      </c>
      <c r="O15" s="36">
        <f t="shared" si="3"/>
        <v>50600</v>
      </c>
    </row>
    <row r="16" ht="15.75" customHeight="1">
      <c r="A16" s="37" t="s">
        <v>54</v>
      </c>
      <c r="B16" s="25"/>
      <c r="C16" s="38">
        <f t="shared" ref="C16:O16" si="4">C13+C14+C15</f>
        <v>11100</v>
      </c>
      <c r="D16" s="38">
        <f t="shared" si="4"/>
        <v>10650</v>
      </c>
      <c r="E16" s="38">
        <f t="shared" si="4"/>
        <v>11500</v>
      </c>
      <c r="F16" s="38">
        <f t="shared" si="4"/>
        <v>12150</v>
      </c>
      <c r="G16" s="38">
        <f t="shared" si="4"/>
        <v>11900</v>
      </c>
      <c r="H16" s="38">
        <f t="shared" si="4"/>
        <v>12500</v>
      </c>
      <c r="I16" s="38">
        <f t="shared" si="4"/>
        <v>10800</v>
      </c>
      <c r="J16" s="38">
        <f t="shared" si="4"/>
        <v>11300</v>
      </c>
      <c r="K16" s="38">
        <f t="shared" si="4"/>
        <v>12550</v>
      </c>
      <c r="L16" s="38">
        <f t="shared" si="4"/>
        <v>12700</v>
      </c>
      <c r="M16" s="38">
        <f t="shared" si="4"/>
        <v>13000</v>
      </c>
      <c r="N16" s="38">
        <f t="shared" si="4"/>
        <v>14400</v>
      </c>
      <c r="O16" s="38">
        <f t="shared" si="4"/>
        <v>144550</v>
      </c>
    </row>
    <row r="18" ht="15.75" customHeight="1">
      <c r="A18" s="37" t="s">
        <v>55</v>
      </c>
      <c r="B18" s="25"/>
      <c r="C18" s="38">
        <f t="shared" ref="C18:O18" si="5">C10-C16</f>
        <v>33400</v>
      </c>
      <c r="D18" s="38">
        <f t="shared" si="5"/>
        <v>32400</v>
      </c>
      <c r="E18" s="38">
        <f t="shared" si="5"/>
        <v>35600</v>
      </c>
      <c r="F18" s="38">
        <f t="shared" si="5"/>
        <v>38800</v>
      </c>
      <c r="G18" s="38">
        <f t="shared" si="5"/>
        <v>36900</v>
      </c>
      <c r="H18" s="38">
        <f t="shared" si="5"/>
        <v>38100</v>
      </c>
      <c r="I18" s="38">
        <f t="shared" si="5"/>
        <v>33875</v>
      </c>
      <c r="J18" s="38">
        <f t="shared" si="5"/>
        <v>42520</v>
      </c>
      <c r="K18" s="38">
        <f t="shared" si="5"/>
        <v>37960</v>
      </c>
      <c r="L18" s="38">
        <f t="shared" si="5"/>
        <v>39380</v>
      </c>
      <c r="M18" s="38">
        <f t="shared" si="5"/>
        <v>39800</v>
      </c>
      <c r="N18" s="38">
        <f t="shared" si="5"/>
        <v>53900</v>
      </c>
      <c r="O18" s="38">
        <f t="shared" si="5"/>
        <v>462635</v>
      </c>
    </row>
    <row r="20" ht="19.5" customHeight="1">
      <c r="A20" s="11" t="s">
        <v>56</v>
      </c>
      <c r="B20" s="9"/>
      <c r="C20" s="9"/>
      <c r="D20" s="9"/>
      <c r="E20" s="9"/>
      <c r="F20" s="9"/>
      <c r="G20" s="9"/>
      <c r="H20" s="9"/>
      <c r="I20" s="9"/>
      <c r="J20" s="9"/>
      <c r="K20" s="9"/>
      <c r="L20" s="9"/>
      <c r="M20" s="9"/>
      <c r="N20" s="9"/>
      <c r="O20" s="10"/>
    </row>
    <row r="21" ht="15.0" customHeight="1">
      <c r="A21" s="20" t="s">
        <v>57</v>
      </c>
      <c r="B21" s="22" t="s">
        <v>75</v>
      </c>
      <c r="C21" s="24">
        <v>18500.0</v>
      </c>
      <c r="D21" s="24">
        <v>18500.0</v>
      </c>
      <c r="E21" s="24">
        <v>18500.0</v>
      </c>
      <c r="F21" s="24">
        <v>18500.0</v>
      </c>
      <c r="G21" s="24">
        <v>19000.0</v>
      </c>
      <c r="H21" s="24">
        <v>19000.0</v>
      </c>
      <c r="I21" s="24">
        <v>19000.0</v>
      </c>
      <c r="J21" s="24">
        <v>19000.0</v>
      </c>
      <c r="K21" s="24">
        <v>19500.0</v>
      </c>
      <c r="L21" s="24">
        <v>19500.0</v>
      </c>
      <c r="M21" s="24">
        <v>19500.0</v>
      </c>
      <c r="N21" s="24">
        <v>19500.0</v>
      </c>
      <c r="O21" s="36">
        <f t="shared" ref="O21:O28" si="6">SUM(C21:N21)</f>
        <v>228000</v>
      </c>
    </row>
    <row r="22" ht="15.0" customHeight="1">
      <c r="A22" s="20" t="s">
        <v>58</v>
      </c>
      <c r="B22" s="22" t="s">
        <v>75</v>
      </c>
      <c r="C22" s="24">
        <v>4200.0</v>
      </c>
      <c r="D22" s="24">
        <v>4200.0</v>
      </c>
      <c r="E22" s="24">
        <v>4200.0</v>
      </c>
      <c r="F22" s="24">
        <v>4200.0</v>
      </c>
      <c r="G22" s="24">
        <v>4300.0</v>
      </c>
      <c r="H22" s="24">
        <v>4300.0</v>
      </c>
      <c r="I22" s="24">
        <v>4300.0</v>
      </c>
      <c r="J22" s="24">
        <v>4300.0</v>
      </c>
      <c r="K22" s="24">
        <v>4400.0</v>
      </c>
      <c r="L22" s="24">
        <v>4400.0</v>
      </c>
      <c r="M22" s="24">
        <v>4400.0</v>
      </c>
      <c r="N22" s="24">
        <v>4400.0</v>
      </c>
      <c r="O22" s="36">
        <f t="shared" si="6"/>
        <v>51600</v>
      </c>
    </row>
    <row r="23" ht="15.0" customHeight="1">
      <c r="A23" s="20" t="s">
        <v>59</v>
      </c>
      <c r="B23" s="22" t="s">
        <v>75</v>
      </c>
      <c r="C23" s="24">
        <v>2100.0</v>
      </c>
      <c r="D23" s="24">
        <v>2100.0</v>
      </c>
      <c r="E23" s="24">
        <v>2100.0</v>
      </c>
      <c r="F23" s="24">
        <v>2100.0</v>
      </c>
      <c r="G23" s="24">
        <v>2100.0</v>
      </c>
      <c r="H23" s="24">
        <v>2100.0</v>
      </c>
      <c r="I23" s="24">
        <v>2100.0</v>
      </c>
      <c r="J23" s="24">
        <v>2100.0</v>
      </c>
      <c r="K23" s="24">
        <v>2150.0</v>
      </c>
      <c r="L23" s="24">
        <v>2150.0</v>
      </c>
      <c r="M23" s="24">
        <v>2150.0</v>
      </c>
      <c r="N23" s="24">
        <v>2150.0</v>
      </c>
      <c r="O23" s="36">
        <f t="shared" si="6"/>
        <v>25400</v>
      </c>
    </row>
    <row r="24" ht="15.0" customHeight="1">
      <c r="A24" s="20" t="s">
        <v>60</v>
      </c>
      <c r="B24" s="22" t="s">
        <v>75</v>
      </c>
      <c r="C24" s="24">
        <v>1200.0</v>
      </c>
      <c r="D24" s="24">
        <v>1100.0</v>
      </c>
      <c r="E24" s="24">
        <v>1500.0</v>
      </c>
      <c r="F24" s="24">
        <v>1300.0</v>
      </c>
      <c r="G24" s="24">
        <v>1400.0</v>
      </c>
      <c r="H24" s="24">
        <v>1600.0</v>
      </c>
      <c r="I24" s="24">
        <v>1250.0</v>
      </c>
      <c r="J24" s="24">
        <v>1350.0</v>
      </c>
      <c r="K24" s="24">
        <v>1500.0</v>
      </c>
      <c r="L24" s="24">
        <v>1600.0</v>
      </c>
      <c r="M24" s="24">
        <v>1700.0</v>
      </c>
      <c r="N24" s="24">
        <v>2200.0</v>
      </c>
      <c r="O24" s="36">
        <f t="shared" si="6"/>
        <v>17700</v>
      </c>
    </row>
    <row r="25" ht="15.0" customHeight="1">
      <c r="A25" s="20" t="s">
        <v>61</v>
      </c>
      <c r="B25" s="22" t="s">
        <v>75</v>
      </c>
      <c r="C25" s="24">
        <v>850.0</v>
      </c>
      <c r="D25" s="24">
        <v>850.0</v>
      </c>
      <c r="E25" s="24">
        <v>875.0</v>
      </c>
      <c r="F25" s="24">
        <v>875.0</v>
      </c>
      <c r="G25" s="24">
        <v>875.0</v>
      </c>
      <c r="H25" s="24">
        <v>900.0</v>
      </c>
      <c r="I25" s="24">
        <v>900.0</v>
      </c>
      <c r="J25" s="24">
        <v>900.0</v>
      </c>
      <c r="K25" s="24">
        <v>925.0</v>
      </c>
      <c r="L25" s="24">
        <v>925.0</v>
      </c>
      <c r="M25" s="24">
        <v>925.0</v>
      </c>
      <c r="N25" s="24">
        <v>950.0</v>
      </c>
      <c r="O25" s="36">
        <f t="shared" si="6"/>
        <v>10750</v>
      </c>
    </row>
    <row r="26" ht="15.0" customHeight="1">
      <c r="A26" s="20" t="s">
        <v>62</v>
      </c>
      <c r="B26" s="22" t="s">
        <v>75</v>
      </c>
      <c r="C26" s="24">
        <v>600.0</v>
      </c>
      <c r="D26" s="24">
        <v>600.0</v>
      </c>
      <c r="E26" s="24">
        <v>600.0</v>
      </c>
      <c r="F26" s="24">
        <v>2200.0</v>
      </c>
      <c r="G26" s="24">
        <v>600.0</v>
      </c>
      <c r="H26" s="24">
        <v>600.0</v>
      </c>
      <c r="I26" s="24">
        <v>600.0</v>
      </c>
      <c r="J26" s="24">
        <v>600.0</v>
      </c>
      <c r="K26" s="24">
        <v>600.0</v>
      </c>
      <c r="L26" s="24">
        <v>2400.0</v>
      </c>
      <c r="M26" s="24">
        <v>600.0</v>
      </c>
      <c r="N26" s="24">
        <v>600.0</v>
      </c>
      <c r="O26" s="36">
        <f t="shared" si="6"/>
        <v>10600</v>
      </c>
    </row>
    <row r="27" ht="15.0" customHeight="1">
      <c r="A27" s="20" t="s">
        <v>63</v>
      </c>
      <c r="B27" s="22" t="s">
        <v>75</v>
      </c>
      <c r="C27" s="24">
        <v>450.0</v>
      </c>
      <c r="D27" s="24">
        <v>450.0</v>
      </c>
      <c r="E27" s="24">
        <v>450.0</v>
      </c>
      <c r="F27" s="24">
        <v>450.0</v>
      </c>
      <c r="G27" s="24">
        <v>450.0</v>
      </c>
      <c r="H27" s="24">
        <v>450.0</v>
      </c>
      <c r="I27" s="24">
        <v>450.0</v>
      </c>
      <c r="J27" s="24">
        <v>450.0</v>
      </c>
      <c r="K27" s="24">
        <v>450.0</v>
      </c>
      <c r="L27" s="24">
        <v>450.0</v>
      </c>
      <c r="M27" s="24">
        <v>450.0</v>
      </c>
      <c r="N27" s="24">
        <v>450.0</v>
      </c>
      <c r="O27" s="36">
        <f t="shared" si="6"/>
        <v>5400</v>
      </c>
    </row>
    <row r="28" ht="15.0" customHeight="1">
      <c r="A28" s="20" t="s">
        <v>64</v>
      </c>
      <c r="B28" s="22" t="s">
        <v>75</v>
      </c>
      <c r="C28" s="24">
        <v>380.0</v>
      </c>
      <c r="D28" s="24">
        <v>300.0</v>
      </c>
      <c r="E28" s="24">
        <v>420.0</v>
      </c>
      <c r="F28" s="24">
        <v>350.0</v>
      </c>
      <c r="G28" s="24">
        <v>300.0</v>
      </c>
      <c r="H28" s="24">
        <v>400.0</v>
      </c>
      <c r="I28" s="24">
        <v>320.0</v>
      </c>
      <c r="J28" s="24">
        <v>340.0</v>
      </c>
      <c r="K28" s="24">
        <v>410.0</v>
      </c>
      <c r="L28" s="24">
        <v>380.0</v>
      </c>
      <c r="M28" s="24">
        <v>350.0</v>
      </c>
      <c r="N28" s="24">
        <v>520.0</v>
      </c>
      <c r="O28" s="36">
        <f t="shared" si="6"/>
        <v>4470</v>
      </c>
    </row>
    <row r="29" ht="15.75" customHeight="1">
      <c r="A29" s="37" t="s">
        <v>66</v>
      </c>
      <c r="B29" s="25"/>
      <c r="C29" s="38">
        <f t="shared" ref="C29:O29" si="7">C21+C22+C23+C24+C25+C26+C27+C28</f>
        <v>28280</v>
      </c>
      <c r="D29" s="38">
        <f t="shared" si="7"/>
        <v>28100</v>
      </c>
      <c r="E29" s="38">
        <f t="shared" si="7"/>
        <v>28645</v>
      </c>
      <c r="F29" s="38">
        <f t="shared" si="7"/>
        <v>29975</v>
      </c>
      <c r="G29" s="38">
        <f t="shared" si="7"/>
        <v>29025</v>
      </c>
      <c r="H29" s="38">
        <f t="shared" si="7"/>
        <v>29350</v>
      </c>
      <c r="I29" s="38">
        <f t="shared" si="7"/>
        <v>28920</v>
      </c>
      <c r="J29" s="38">
        <f t="shared" si="7"/>
        <v>29040</v>
      </c>
      <c r="K29" s="38">
        <f t="shared" si="7"/>
        <v>29935</v>
      </c>
      <c r="L29" s="38">
        <f t="shared" si="7"/>
        <v>31805</v>
      </c>
      <c r="M29" s="38">
        <f t="shared" si="7"/>
        <v>30075</v>
      </c>
      <c r="N29" s="38">
        <f t="shared" si="7"/>
        <v>30770</v>
      </c>
      <c r="O29" s="38">
        <f t="shared" si="7"/>
        <v>353920</v>
      </c>
    </row>
    <row r="30" ht="15.75" customHeight="1"/>
    <row r="31" ht="15.75" customHeight="1">
      <c r="A31" s="37" t="s">
        <v>67</v>
      </c>
      <c r="B31" s="25"/>
      <c r="C31" s="38">
        <f t="shared" ref="C31:O31" si="8">C18-C29</f>
        <v>5120</v>
      </c>
      <c r="D31" s="38">
        <f t="shared" si="8"/>
        <v>4300</v>
      </c>
      <c r="E31" s="38">
        <f t="shared" si="8"/>
        <v>6955</v>
      </c>
      <c r="F31" s="38">
        <f t="shared" si="8"/>
        <v>8825</v>
      </c>
      <c r="G31" s="38">
        <f t="shared" si="8"/>
        <v>7875</v>
      </c>
      <c r="H31" s="38">
        <f t="shared" si="8"/>
        <v>8750</v>
      </c>
      <c r="I31" s="38">
        <f t="shared" si="8"/>
        <v>4955</v>
      </c>
      <c r="J31" s="38">
        <f t="shared" si="8"/>
        <v>13480</v>
      </c>
      <c r="K31" s="38">
        <f t="shared" si="8"/>
        <v>8025</v>
      </c>
      <c r="L31" s="38">
        <f t="shared" si="8"/>
        <v>7575</v>
      </c>
      <c r="M31" s="38">
        <f t="shared" si="8"/>
        <v>9725</v>
      </c>
      <c r="N31" s="38">
        <f t="shared" si="8"/>
        <v>23130</v>
      </c>
      <c r="O31" s="38">
        <f t="shared" si="8"/>
        <v>108715</v>
      </c>
    </row>
    <row r="32" ht="15.75" customHeight="1"/>
    <row r="33" ht="19.5" customHeight="1">
      <c r="A33" s="11" t="s">
        <v>68</v>
      </c>
      <c r="B33" s="9"/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  <c r="N33" s="9"/>
      <c r="O33" s="10"/>
    </row>
    <row r="34" ht="15.0" customHeight="1">
      <c r="A34" s="20" t="s">
        <v>69</v>
      </c>
      <c r="B34" s="22" t="s">
        <v>78</v>
      </c>
      <c r="C34" s="24">
        <v>40.0</v>
      </c>
      <c r="D34" s="24">
        <v>35.0</v>
      </c>
      <c r="E34" s="24">
        <v>45.0</v>
      </c>
      <c r="F34" s="24">
        <v>50.0</v>
      </c>
      <c r="G34" s="24">
        <v>55.0</v>
      </c>
      <c r="H34" s="24">
        <v>60.0</v>
      </c>
      <c r="I34" s="24">
        <v>55.0</v>
      </c>
      <c r="J34" s="24">
        <v>60.0</v>
      </c>
      <c r="K34" s="24">
        <v>65.0</v>
      </c>
      <c r="L34" s="24">
        <v>70.0</v>
      </c>
      <c r="M34" s="24">
        <v>75.0</v>
      </c>
      <c r="N34" s="24">
        <v>80.0</v>
      </c>
      <c r="O34" s="36">
        <f t="shared" ref="O34:O36" si="9">SUM(C34:N34)</f>
        <v>690</v>
      </c>
    </row>
    <row r="35" ht="15.0" customHeight="1">
      <c r="A35" s="20" t="s">
        <v>70</v>
      </c>
      <c r="B35" s="22" t="s">
        <v>78</v>
      </c>
      <c r="C35" s="24">
        <v>120.0</v>
      </c>
      <c r="D35" s="24">
        <v>120.0</v>
      </c>
      <c r="E35" s="24">
        <v>120.0</v>
      </c>
      <c r="F35" s="24">
        <v>120.0</v>
      </c>
      <c r="G35" s="24">
        <v>120.0</v>
      </c>
      <c r="H35" s="24">
        <v>120.0</v>
      </c>
      <c r="I35" s="24">
        <v>100.0</v>
      </c>
      <c r="J35" s="24">
        <v>100.0</v>
      </c>
      <c r="K35" s="24">
        <v>100.0</v>
      </c>
      <c r="L35" s="24">
        <v>100.0</v>
      </c>
      <c r="M35" s="24">
        <v>100.0</v>
      </c>
      <c r="N35" s="24">
        <v>100.0</v>
      </c>
      <c r="O35" s="36">
        <f t="shared" si="9"/>
        <v>1320</v>
      </c>
    </row>
    <row r="36" ht="15.0" customHeight="1">
      <c r="A36" s="20" t="s">
        <v>71</v>
      </c>
      <c r="B36" s="22" t="s">
        <v>78</v>
      </c>
      <c r="C36" s="24">
        <v>0.0</v>
      </c>
      <c r="D36" s="24">
        <v>0.0</v>
      </c>
      <c r="E36" s="24">
        <v>500.0</v>
      </c>
      <c r="F36" s="24">
        <v>0.0</v>
      </c>
      <c r="G36" s="24">
        <v>0.0</v>
      </c>
      <c r="H36" s="24">
        <v>-200.0</v>
      </c>
      <c r="I36" s="24">
        <v>0.0</v>
      </c>
      <c r="J36" s="24">
        <v>0.0</v>
      </c>
      <c r="K36" s="24">
        <v>0.0</v>
      </c>
      <c r="L36" s="24">
        <v>0.0</v>
      </c>
      <c r="M36" s="24">
        <v>300.0</v>
      </c>
      <c r="N36" s="24">
        <v>0.0</v>
      </c>
      <c r="O36" s="36">
        <f t="shared" si="9"/>
        <v>600</v>
      </c>
    </row>
    <row r="37" ht="15.75" customHeight="1">
      <c r="A37" s="37" t="s">
        <v>72</v>
      </c>
      <c r="B37" s="25"/>
      <c r="C37" s="38">
        <f t="shared" ref="C37:O37" si="10">C34+C36-C35</f>
        <v>-80</v>
      </c>
      <c r="D37" s="38">
        <f t="shared" si="10"/>
        <v>-85</v>
      </c>
      <c r="E37" s="38">
        <f t="shared" si="10"/>
        <v>425</v>
      </c>
      <c r="F37" s="38">
        <f t="shared" si="10"/>
        <v>-70</v>
      </c>
      <c r="G37" s="38">
        <f t="shared" si="10"/>
        <v>-65</v>
      </c>
      <c r="H37" s="38">
        <f t="shared" si="10"/>
        <v>-260</v>
      </c>
      <c r="I37" s="38">
        <f t="shared" si="10"/>
        <v>-45</v>
      </c>
      <c r="J37" s="38">
        <f t="shared" si="10"/>
        <v>-40</v>
      </c>
      <c r="K37" s="38">
        <f t="shared" si="10"/>
        <v>-35</v>
      </c>
      <c r="L37" s="38">
        <f t="shared" si="10"/>
        <v>-30</v>
      </c>
      <c r="M37" s="38">
        <f t="shared" si="10"/>
        <v>275</v>
      </c>
      <c r="N37" s="38">
        <f t="shared" si="10"/>
        <v>-20</v>
      </c>
      <c r="O37" s="38">
        <f t="shared" si="10"/>
        <v>-30</v>
      </c>
    </row>
    <row r="38" ht="15.75" customHeight="1"/>
    <row r="39" ht="15.75" customHeight="1">
      <c r="A39" s="37" t="s">
        <v>73</v>
      </c>
      <c r="B39" s="25"/>
      <c r="C39" s="38">
        <f t="shared" ref="C39:O39" si="11">C31+C37</f>
        <v>5040</v>
      </c>
      <c r="D39" s="38">
        <f t="shared" si="11"/>
        <v>4215</v>
      </c>
      <c r="E39" s="38">
        <f t="shared" si="11"/>
        <v>7380</v>
      </c>
      <c r="F39" s="38">
        <f t="shared" si="11"/>
        <v>8755</v>
      </c>
      <c r="G39" s="38">
        <f t="shared" si="11"/>
        <v>7810</v>
      </c>
      <c r="H39" s="38">
        <f t="shared" si="11"/>
        <v>8490</v>
      </c>
      <c r="I39" s="38">
        <f t="shared" si="11"/>
        <v>4910</v>
      </c>
      <c r="J39" s="38">
        <f t="shared" si="11"/>
        <v>13440</v>
      </c>
      <c r="K39" s="38">
        <f t="shared" si="11"/>
        <v>7990</v>
      </c>
      <c r="L39" s="38">
        <f t="shared" si="11"/>
        <v>7545</v>
      </c>
      <c r="M39" s="38">
        <f t="shared" si="11"/>
        <v>10000</v>
      </c>
      <c r="N39" s="38">
        <f t="shared" si="11"/>
        <v>23110</v>
      </c>
      <c r="O39" s="38">
        <f t="shared" si="11"/>
        <v>108685</v>
      </c>
    </row>
    <row r="40" ht="15.75" customHeight="1"/>
    <row r="41" ht="15.75" customHeight="1">
      <c r="A41" s="41" t="s">
        <v>74</v>
      </c>
      <c r="B41" s="25"/>
      <c r="C41" s="42">
        <f t="shared" ref="C41:O41" si="12">IFERROR(C18/C10,"")</f>
        <v>0.7505617978</v>
      </c>
      <c r="D41" s="42">
        <f t="shared" si="12"/>
        <v>0.7526132404</v>
      </c>
      <c r="E41" s="42">
        <f t="shared" si="12"/>
        <v>0.7558386412</v>
      </c>
      <c r="F41" s="42">
        <f t="shared" si="12"/>
        <v>0.7615309127</v>
      </c>
      <c r="G41" s="42">
        <f t="shared" si="12"/>
        <v>0.756147541</v>
      </c>
      <c r="H41" s="42">
        <f t="shared" si="12"/>
        <v>0.7529644269</v>
      </c>
      <c r="I41" s="42">
        <f t="shared" si="12"/>
        <v>0.7582540571</v>
      </c>
      <c r="J41" s="42">
        <f t="shared" si="12"/>
        <v>0.790040877</v>
      </c>
      <c r="K41" s="42">
        <f t="shared" si="12"/>
        <v>0.7515343496</v>
      </c>
      <c r="L41" s="42">
        <f t="shared" si="12"/>
        <v>0.7561443932</v>
      </c>
      <c r="M41" s="42">
        <f t="shared" si="12"/>
        <v>0.7537878788</v>
      </c>
      <c r="N41" s="42">
        <f t="shared" si="12"/>
        <v>0.7891654466</v>
      </c>
      <c r="O41" s="40">
        <f t="shared" si="12"/>
        <v>0.7619341716</v>
      </c>
    </row>
    <row r="42" ht="15.75" customHeight="1">
      <c r="A42" s="41" t="s">
        <v>76</v>
      </c>
      <c r="B42" s="25"/>
      <c r="C42" s="42">
        <f t="shared" ref="C42:O42" si="13">IFERROR(C31/C10,"")</f>
        <v>0.1150561798</v>
      </c>
      <c r="D42" s="42">
        <f t="shared" si="13"/>
        <v>0.09988385598</v>
      </c>
      <c r="E42" s="42">
        <f t="shared" si="13"/>
        <v>0.1476645435</v>
      </c>
      <c r="F42" s="42">
        <f t="shared" si="13"/>
        <v>0.1732090285</v>
      </c>
      <c r="G42" s="42">
        <f t="shared" si="13"/>
        <v>0.1613729508</v>
      </c>
      <c r="H42" s="42">
        <f t="shared" si="13"/>
        <v>0.1729249012</v>
      </c>
      <c r="I42" s="42">
        <f t="shared" si="13"/>
        <v>0.1109121433</v>
      </c>
      <c r="J42" s="42">
        <f t="shared" si="13"/>
        <v>0.2504645113</v>
      </c>
      <c r="K42" s="42">
        <f t="shared" si="13"/>
        <v>0.1588794298</v>
      </c>
      <c r="L42" s="42">
        <f t="shared" si="13"/>
        <v>0.1454493088</v>
      </c>
      <c r="M42" s="42">
        <f t="shared" si="13"/>
        <v>0.1841856061</v>
      </c>
      <c r="N42" s="42">
        <f t="shared" si="13"/>
        <v>0.3386530015</v>
      </c>
      <c r="O42" s="40">
        <f t="shared" si="13"/>
        <v>0.179047572</v>
      </c>
    </row>
    <row r="43" ht="15.75" customHeight="1">
      <c r="A43" s="41" t="s">
        <v>77</v>
      </c>
      <c r="B43" s="25"/>
      <c r="C43" s="42">
        <f t="shared" ref="C43:O43" si="14">IFERROR(C39/C10,"")</f>
        <v>0.113258427</v>
      </c>
      <c r="D43" s="42">
        <f t="shared" si="14"/>
        <v>0.09790940767</v>
      </c>
      <c r="E43" s="42">
        <f t="shared" si="14"/>
        <v>0.1566878981</v>
      </c>
      <c r="F43" s="42">
        <f t="shared" si="14"/>
        <v>0.1718351325</v>
      </c>
      <c r="G43" s="42">
        <f t="shared" si="14"/>
        <v>0.1600409836</v>
      </c>
      <c r="H43" s="42">
        <f t="shared" si="14"/>
        <v>0.1677865613</v>
      </c>
      <c r="I43" s="42">
        <f t="shared" si="14"/>
        <v>0.1099048685</v>
      </c>
      <c r="J43" s="42">
        <f t="shared" si="14"/>
        <v>0.2497212932</v>
      </c>
      <c r="K43" s="42">
        <f t="shared" si="14"/>
        <v>0.1581864977</v>
      </c>
      <c r="L43" s="42">
        <f t="shared" si="14"/>
        <v>0.1448732719</v>
      </c>
      <c r="M43" s="42">
        <f t="shared" si="14"/>
        <v>0.1893939394</v>
      </c>
      <c r="N43" s="42">
        <f t="shared" si="14"/>
        <v>0.3383601757</v>
      </c>
      <c r="O43" s="40">
        <f t="shared" si="14"/>
        <v>0.1789981637</v>
      </c>
    </row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6">
    <mergeCell ref="A1:O1"/>
    <mergeCell ref="A2:O2"/>
    <mergeCell ref="A5:O5"/>
    <mergeCell ref="A12:O12"/>
    <mergeCell ref="A20:O20"/>
    <mergeCell ref="A33:O33"/>
  </mergeCells>
  <printOptions/>
  <pageMargins bottom="1.0" footer="0.0" header="0.0" left="0.75" right="0.75" top="1.0"/>
  <pageSetup fitToHeight="0" orientation="landscape"/>
  <drawing r:id="rId1"/>
</worksheet>
</file>